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Цены" sheetId="1" r:id="rId1"/>
    <sheet name="Таблица расчета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<sst xmlns="http://schemas.openxmlformats.org/spreadsheetml/2006/main" count="75" uniqueCount="64">
  <si>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Курс расчета:</t>
  </si>
  <si>
    <t>Цена за час аренды тира при занятиях без инструктора</t>
  </si>
  <si>
    <t xml:space="preserve">       День аренды базы при занятиях без инструктора</t>
  </si>
  <si>
    <t>Предусмотрена система скидок при занятиях с инструктором</t>
  </si>
  <si>
    <t xml:space="preserve">   Цена за учебный час</t>
  </si>
  <si>
    <t>Один человек:</t>
  </si>
  <si>
    <t>Два человека:</t>
  </si>
  <si>
    <t>Четыре человека:</t>
  </si>
  <si>
    <t>Шесть человек:</t>
  </si>
  <si>
    <t>Восемь человек:</t>
  </si>
  <si>
    <t>Установленная цена за учебный день:</t>
  </si>
  <si>
    <t>Остальные цены забиты в таблице расчета стоимоати занятий. Ячейки, выделенные желтым</t>
  </si>
  <si>
    <t xml:space="preserve">цветом, активируют поле цены соответствующей строки. Если в желтом поле нет значения, </t>
  </si>
  <si>
    <t>то в поле цены отображается "0", чтобы данная позиция не участвовала в расчете общего ре-</t>
  </si>
  <si>
    <t xml:space="preserve">зультата. Красный шрифт в поле цены указывает на автоматический учет скидки, </t>
  </si>
  <si>
    <t>в зависимости от количества человек в группе.</t>
  </si>
  <si>
    <t>Внизу таблицы автоматически высчитывается результат расчета.</t>
  </si>
  <si>
    <t>В стоимость боеприпасов включена аренда оружия, обеспечение мишенями и заклейками.</t>
  </si>
  <si>
    <t>При стрельбе из оружия СпН Центра патронами клиента, дополниетльно взимается арендная</t>
  </si>
  <si>
    <t>плата за использование оружия:</t>
  </si>
  <si>
    <t>ИЖ-71:</t>
  </si>
  <si>
    <t>за один выстрел</t>
  </si>
  <si>
    <t>ПКСК:</t>
  </si>
  <si>
    <t>П-96С:</t>
  </si>
  <si>
    <t>Сайга  20К:</t>
  </si>
  <si>
    <t>МАРГО:</t>
  </si>
  <si>
    <t>ИЖ-79:</t>
  </si>
  <si>
    <t>Цена мишени:</t>
  </si>
  <si>
    <t>за одну мишень</t>
  </si>
  <si>
    <t>Цена рулона заклеек:</t>
  </si>
  <si>
    <t>за рулон (700 шт.)</t>
  </si>
  <si>
    <t xml:space="preserve">       Наименование</t>
  </si>
  <si>
    <t xml:space="preserve">За единицу </t>
  </si>
  <si>
    <t xml:space="preserve">кол-во </t>
  </si>
  <si>
    <t xml:space="preserve">количество </t>
  </si>
  <si>
    <t>результат</t>
  </si>
  <si>
    <t>(день, штука...)</t>
  </si>
  <si>
    <t>штук</t>
  </si>
  <si>
    <t>дней (зан-й)</t>
  </si>
  <si>
    <t>человек</t>
  </si>
  <si>
    <t>Защитное снаряжение</t>
  </si>
  <si>
    <t>Маркер PGP</t>
  </si>
  <si>
    <t>Пейнтбольный шарик</t>
  </si>
  <si>
    <t xml:space="preserve">Баллончик СО2 </t>
  </si>
  <si>
    <t>Выстрел Страйкбол</t>
  </si>
  <si>
    <t>Аренда пистолета Страйкбол</t>
  </si>
  <si>
    <t>Аренда маски для Страйкбол</t>
  </si>
  <si>
    <t>Патрон 9Х17</t>
  </si>
  <si>
    <t>Патрон 5.6 мм</t>
  </si>
  <si>
    <t>Патрон 12-20 калибра</t>
  </si>
  <si>
    <t>Холостой патрон</t>
  </si>
  <si>
    <t xml:space="preserve">   Всего за группу:</t>
  </si>
  <si>
    <t>руб.</t>
  </si>
  <si>
    <t>Дата</t>
  </si>
  <si>
    <t>Организация</t>
  </si>
  <si>
    <t>День аренды тира (12 часов)</t>
  </si>
  <si>
    <t>Питание (3-х разовое)</t>
  </si>
  <si>
    <t>Проживание (сутки)</t>
  </si>
  <si>
    <t>Аренда формы (сутки)</t>
  </si>
  <si>
    <t>Аренда оружия</t>
  </si>
  <si>
    <t>Инструктор (за 1-го обучаемого за 8 час.)</t>
  </si>
  <si>
    <t>Час аренды тира (за группу)</t>
  </si>
  <si>
    <t>Маркер (полуавтоматический)</t>
  </si>
  <si>
    <t>Инструктор (за 1-го обучаемого в час)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</si>
</sst>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р.&quot;"/>
    <numFmt numFmtId="169" formatCode="_-* #,##0&quot;р.&quot;_-;\-* #,##0&quot;р.&quot;_-;_-* &quot;-&quot;??&quot;р.&quot;_-;_-@_-"/>
    <numFmt numFmtId="170" formatCode="0.000"/>
    <numFmt numFmtId="171" formatCode="dd/mm/yy;@"/>
    <numFmt numFmtId="172" formatCode="[$$-409]#,##0.00;[Red][$$-409]#,##0.00"/>
    <numFmt numFmtId="173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0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/>
    </xf>
    <xf numFmtId="168" fontId="7" fillId="35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8" fontId="9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36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right"/>
    </xf>
    <xf numFmtId="169" fontId="12" fillId="0" borderId="17" xfId="0" applyNumberFormat="1" applyFont="1" applyBorder="1" applyAlignment="1">
      <alignment horizontal="left"/>
    </xf>
    <xf numFmtId="169" fontId="12" fillId="0" borderId="17" xfId="0" applyNumberFormat="1" applyFont="1" applyBorder="1" applyAlignment="1">
      <alignment horizontal="center"/>
    </xf>
    <xf numFmtId="169" fontId="12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3" fillId="33" borderId="13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4" fillId="0" borderId="0" xfId="0" applyFont="1" applyAlignment="1">
      <alignment/>
    </xf>
    <xf numFmtId="44" fontId="12" fillId="0" borderId="13" xfId="0" applyNumberFormat="1" applyFont="1" applyBorder="1" applyAlignment="1">
      <alignment/>
    </xf>
    <xf numFmtId="44" fontId="12" fillId="0" borderId="13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37" borderId="13" xfId="0" applyFont="1" applyFill="1" applyBorder="1" applyAlignment="1">
      <alignment horizontal="center"/>
    </xf>
    <xf numFmtId="170" fontId="10" fillId="0" borderId="0" xfId="0" applyNumberFormat="1" applyFont="1" applyAlignment="1">
      <alignment/>
    </xf>
    <xf numFmtId="44" fontId="12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1" fillId="38" borderId="19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left"/>
    </xf>
    <xf numFmtId="0" fontId="19" fillId="38" borderId="15" xfId="0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18" fillId="38" borderId="14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center"/>
    </xf>
    <xf numFmtId="0" fontId="18" fillId="38" borderId="16" xfId="0" applyFont="1" applyFill="1" applyBorder="1" applyAlignment="1">
      <alignment horizontal="center"/>
    </xf>
    <xf numFmtId="0" fontId="19" fillId="38" borderId="19" xfId="0" applyFont="1" applyFill="1" applyBorder="1" applyAlignment="1">
      <alignment/>
    </xf>
    <xf numFmtId="0" fontId="19" fillId="38" borderId="20" xfId="0" applyFont="1" applyFill="1" applyBorder="1" applyAlignment="1">
      <alignment/>
    </xf>
    <xf numFmtId="0" fontId="19" fillId="38" borderId="21" xfId="0" applyFont="1" applyFill="1" applyBorder="1" applyAlignment="1">
      <alignment/>
    </xf>
    <xf numFmtId="0" fontId="18" fillId="38" borderId="23" xfId="0" applyFont="1" applyFill="1" applyBorder="1" applyAlignment="1">
      <alignment horizontal="center"/>
    </xf>
    <xf numFmtId="0" fontId="18" fillId="38" borderId="18" xfId="0" applyFont="1" applyFill="1" applyBorder="1" applyAlignment="1">
      <alignment horizontal="center"/>
    </xf>
    <xf numFmtId="0" fontId="18" fillId="38" borderId="24" xfId="0" applyFont="1" applyFill="1" applyBorder="1" applyAlignment="1">
      <alignment horizontal="center"/>
    </xf>
    <xf numFmtId="0" fontId="19" fillId="38" borderId="24" xfId="0" applyFont="1" applyFill="1" applyBorder="1" applyAlignment="1">
      <alignment/>
    </xf>
    <xf numFmtId="171" fontId="20" fillId="0" borderId="10" xfId="0" applyNumberFormat="1" applyFont="1" applyBorder="1" applyAlignment="1" applyProtection="1">
      <alignment horizontal="center"/>
      <protection locked="0"/>
    </xf>
    <xf numFmtId="0" fontId="20" fillId="35" borderId="10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44" fontId="0" fillId="0" borderId="0" xfId="0" applyNumberFormat="1" applyAlignment="1">
      <alignment/>
    </xf>
    <xf numFmtId="44" fontId="11" fillId="0" borderId="0" xfId="0" applyNumberFormat="1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center"/>
      <protection locked="0"/>
    </xf>
    <xf numFmtId="2" fontId="7" fillId="34" borderId="12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22" sqref="G22"/>
    </sheetView>
  </sheetViews>
  <sheetFormatPr defaultColWidth="8.421875" defaultRowHeight="12.75"/>
  <cols>
    <col min="1" max="3" width="8.421875" style="0" bestFit="1" customWidth="1"/>
    <col min="4" max="4" width="14.28125" style="0" customWidth="1"/>
    <col min="5" max="6" width="8.421875" style="0" bestFit="1" customWidth="1"/>
    <col min="7" max="8" width="10.8515625" style="0" bestFit="1" customWidth="1"/>
    <col min="9" max="9" width="8.421875" style="0" bestFit="1" customWidth="1"/>
  </cols>
  <sheetData>
    <row r="1" spans="2:8" ht="15.75">
      <c r="B1" s="40"/>
      <c r="C1" s="40"/>
      <c r="D1" s="40"/>
      <c r="E1" s="40"/>
      <c r="F1" s="40"/>
      <c r="G1" s="40"/>
      <c r="H1" s="40"/>
    </row>
    <row r="2" spans="1:8" ht="15.75">
      <c r="A2" s="40"/>
      <c r="B2" s="40"/>
      <c r="C2" s="41" t="s">
        <v>0</v>
      </c>
      <c r="D2" s="42">
        <f>'Таблица расчета'!G27</f>
        <v>30</v>
      </c>
      <c r="E2" s="40"/>
      <c r="F2" s="40"/>
      <c r="H2" s="40"/>
    </row>
    <row r="3" spans="1:8" ht="15.75">
      <c r="A3" s="40"/>
      <c r="B3" s="40"/>
      <c r="C3" s="40"/>
      <c r="D3" s="43"/>
      <c r="E3" s="40"/>
      <c r="H3" s="40"/>
    </row>
    <row r="4" spans="2:7" ht="15.75">
      <c r="B4" s="67" t="s">
        <v>1</v>
      </c>
      <c r="C4" s="33"/>
      <c r="D4" s="34"/>
      <c r="E4" s="35"/>
      <c r="F4" s="35"/>
      <c r="G4" s="36"/>
    </row>
    <row r="5" ht="12.75">
      <c r="D5" s="38">
        <f>10*D2</f>
        <v>300</v>
      </c>
    </row>
    <row r="7" spans="2:7" ht="15.75">
      <c r="B7" s="67" t="s">
        <v>2</v>
      </c>
      <c r="C7" s="33"/>
      <c r="D7" s="34"/>
      <c r="E7" s="35"/>
      <c r="F7" s="35"/>
      <c r="G7" s="36"/>
    </row>
    <row r="8" ht="12.75">
      <c r="D8" s="38">
        <f>100*D2</f>
        <v>3000</v>
      </c>
    </row>
    <row r="10" ht="15.75">
      <c r="B10" s="37" t="s">
        <v>3</v>
      </c>
    </row>
    <row r="12" spans="2:4" ht="15.75">
      <c r="B12" s="17" t="s">
        <v>4</v>
      </c>
      <c r="C12" s="18"/>
      <c r="D12" s="20"/>
    </row>
    <row r="13" spans="2:4" ht="12.75">
      <c r="B13" s="24"/>
      <c r="C13" s="22"/>
      <c r="D13" s="23"/>
    </row>
    <row r="14" spans="2:7" ht="12.75">
      <c r="B14" s="21"/>
      <c r="C14" s="25" t="s">
        <v>5</v>
      </c>
      <c r="D14" s="39">
        <f>10*D2</f>
        <v>300</v>
      </c>
      <c r="G14" s="69"/>
    </row>
    <row r="15" spans="2:7" ht="12.75">
      <c r="B15" s="21"/>
      <c r="C15" s="25" t="s">
        <v>6</v>
      </c>
      <c r="D15" s="44">
        <f>8*D2</f>
        <v>240</v>
      </c>
      <c r="G15" s="69"/>
    </row>
    <row r="16" spans="2:7" ht="12.75">
      <c r="B16" s="21"/>
      <c r="C16" s="25" t="s">
        <v>7</v>
      </c>
      <c r="D16" s="44">
        <f>7*D2</f>
        <v>210</v>
      </c>
      <c r="G16" s="69"/>
    </row>
    <row r="17" spans="2:7" ht="12.75">
      <c r="B17" s="21"/>
      <c r="C17" s="25" t="s">
        <v>8</v>
      </c>
      <c r="D17" s="44">
        <f>6*D2</f>
        <v>180</v>
      </c>
      <c r="G17" s="69"/>
    </row>
    <row r="18" spans="2:7" ht="12.75">
      <c r="B18" s="31"/>
      <c r="C18" s="29" t="s">
        <v>9</v>
      </c>
      <c r="D18" s="44">
        <f>5*D2</f>
        <v>150</v>
      </c>
      <c r="G18" s="69"/>
    </row>
    <row r="20" spans="2:5" ht="15.75">
      <c r="B20" s="68" t="s">
        <v>10</v>
      </c>
      <c r="C20" s="18"/>
      <c r="D20" s="19"/>
      <c r="E20" s="20"/>
    </row>
    <row r="21" spans="2:5" ht="12.75">
      <c r="B21" s="21"/>
      <c r="C21" s="22"/>
      <c r="D21" s="22"/>
      <c r="E21" s="23"/>
    </row>
    <row r="22" spans="2:7" ht="12.75">
      <c r="B22" s="24"/>
      <c r="C22" s="25" t="s">
        <v>5</v>
      </c>
      <c r="D22" s="39">
        <f>60*D2</f>
        <v>1800</v>
      </c>
      <c r="E22" s="23"/>
      <c r="G22" s="69"/>
    </row>
    <row r="23" spans="2:7" ht="12.75">
      <c r="B23" s="26"/>
      <c r="C23" s="25" t="s">
        <v>6</v>
      </c>
      <c r="D23" s="39">
        <f>48*D2</f>
        <v>1440</v>
      </c>
      <c r="E23" s="23"/>
      <c r="G23" s="69"/>
    </row>
    <row r="24" spans="2:7" ht="12.75">
      <c r="B24" s="27"/>
      <c r="C24" s="25" t="s">
        <v>7</v>
      </c>
      <c r="D24" s="39">
        <f>42*D2</f>
        <v>1260</v>
      </c>
      <c r="E24" s="23"/>
      <c r="G24" s="69"/>
    </row>
    <row r="25" spans="2:8" ht="12.75">
      <c r="B25" s="27"/>
      <c r="C25" s="25" t="s">
        <v>8</v>
      </c>
      <c r="D25" s="39">
        <f>36*D2</f>
        <v>1080</v>
      </c>
      <c r="E25" s="23"/>
      <c r="G25" s="69"/>
      <c r="H25" s="69"/>
    </row>
    <row r="26" spans="2:8" ht="12.75">
      <c r="B26" s="28"/>
      <c r="C26" s="29" t="s">
        <v>9</v>
      </c>
      <c r="D26" s="39">
        <f>30*D2</f>
        <v>900</v>
      </c>
      <c r="E26" s="30"/>
      <c r="G26" s="69"/>
      <c r="H26" s="70"/>
    </row>
    <row r="27" ht="12.75">
      <c r="H27" s="22"/>
    </row>
    <row r="28" spans="1:8" ht="12.75">
      <c r="A28" s="22" t="s">
        <v>11</v>
      </c>
      <c r="B28" s="22"/>
      <c r="C28" s="22"/>
      <c r="D28" s="22"/>
      <c r="E28" s="22"/>
      <c r="F28" s="22"/>
      <c r="G28" s="22"/>
      <c r="H28" s="22"/>
    </row>
    <row r="29" spans="1:8" ht="12.75">
      <c r="A29" s="22" t="s">
        <v>12</v>
      </c>
      <c r="B29" s="22"/>
      <c r="C29" s="22"/>
      <c r="D29" s="22"/>
      <c r="E29" s="22"/>
      <c r="F29" s="22"/>
      <c r="G29" s="22"/>
      <c r="H29" s="22"/>
    </row>
    <row r="30" spans="1:8" ht="12.75">
      <c r="A30" s="22" t="s">
        <v>13</v>
      </c>
      <c r="B30" s="22"/>
      <c r="C30" s="22"/>
      <c r="D30" s="22"/>
      <c r="E30" s="22"/>
      <c r="F30" s="22"/>
      <c r="G30" s="22"/>
      <c r="H30" s="22"/>
    </row>
    <row r="31" spans="1:8" ht="12.75">
      <c r="A31" s="22" t="s">
        <v>14</v>
      </c>
      <c r="B31" s="22"/>
      <c r="C31" s="22"/>
      <c r="D31" s="22"/>
      <c r="E31" s="22"/>
      <c r="F31" s="22"/>
      <c r="G31" s="22"/>
      <c r="H31" s="22"/>
    </row>
    <row r="32" spans="1:8" ht="12.75">
      <c r="A32" s="22" t="s">
        <v>15</v>
      </c>
      <c r="B32" s="22"/>
      <c r="C32" s="22"/>
      <c r="D32" s="22"/>
      <c r="E32" s="22"/>
      <c r="F32" s="22"/>
      <c r="G32" s="22"/>
      <c r="H32" s="22"/>
    </row>
    <row r="33" spans="1:8" ht="12.75">
      <c r="A33" s="22" t="s">
        <v>16</v>
      </c>
      <c r="B33" s="22"/>
      <c r="C33" s="22"/>
      <c r="D33" s="22"/>
      <c r="E33" s="22"/>
      <c r="F33" s="22"/>
      <c r="G33" s="22"/>
      <c r="H33" s="22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22" t="s">
        <v>17</v>
      </c>
      <c r="B35" s="22"/>
      <c r="C35" s="22"/>
      <c r="D35" s="22"/>
      <c r="E35" s="22"/>
      <c r="F35" s="22"/>
      <c r="G35" s="22"/>
      <c r="H35" s="22"/>
    </row>
    <row r="36" spans="1:8" ht="12.75">
      <c r="A36" s="22" t="s">
        <v>18</v>
      </c>
      <c r="B36" s="22"/>
      <c r="C36" s="22"/>
      <c r="D36" s="22"/>
      <c r="E36" s="22"/>
      <c r="F36" s="22"/>
      <c r="G36" s="22"/>
      <c r="H36" s="22"/>
    </row>
    <row r="37" spans="1:8" ht="12.75">
      <c r="A37" s="22" t="s">
        <v>19</v>
      </c>
      <c r="B37" s="22"/>
      <c r="C37" s="22"/>
      <c r="D37" s="22"/>
      <c r="E37" s="22"/>
      <c r="F37" s="22"/>
      <c r="G37" s="22"/>
      <c r="H37" s="22"/>
    </row>
    <row r="38" spans="1:7" ht="12.75">
      <c r="A38" s="22"/>
      <c r="B38" s="22"/>
      <c r="C38" s="25" t="s">
        <v>20</v>
      </c>
      <c r="D38" s="39">
        <f>0.1*$D$2</f>
        <v>3</v>
      </c>
      <c r="E38" s="22" t="s">
        <v>21</v>
      </c>
      <c r="F38" s="22"/>
      <c r="G38" s="22"/>
    </row>
    <row r="39" spans="1:7" ht="12.75">
      <c r="A39" s="22"/>
      <c r="B39" s="22"/>
      <c r="C39" s="25" t="s">
        <v>22</v>
      </c>
      <c r="D39" s="39">
        <f>0.1*$D$2</f>
        <v>3</v>
      </c>
      <c r="E39" s="22" t="s">
        <v>21</v>
      </c>
      <c r="F39" s="22"/>
      <c r="G39" s="22"/>
    </row>
    <row r="40" spans="3:5" ht="12.75">
      <c r="C40" s="25" t="s">
        <v>23</v>
      </c>
      <c r="D40" s="39">
        <f>0.1*$D$2</f>
        <v>3</v>
      </c>
      <c r="E40" s="22" t="s">
        <v>21</v>
      </c>
    </row>
    <row r="41" spans="3:5" ht="12.75">
      <c r="C41" s="25" t="s">
        <v>24</v>
      </c>
      <c r="D41" s="39">
        <f>0.1*$D$2</f>
        <v>3</v>
      </c>
      <c r="E41" s="22" t="s">
        <v>21</v>
      </c>
    </row>
    <row r="42" spans="3:5" ht="12.75">
      <c r="C42" s="25" t="s">
        <v>25</v>
      </c>
      <c r="D42" s="39">
        <f>0.0333*$D$2</f>
        <v>0.9990000000000001</v>
      </c>
      <c r="E42" s="22" t="s">
        <v>21</v>
      </c>
    </row>
    <row r="43" spans="3:5" ht="12.75">
      <c r="C43" s="25" t="s">
        <v>26</v>
      </c>
      <c r="D43" s="39">
        <f>0.0333*$D$2</f>
        <v>0.9990000000000001</v>
      </c>
      <c r="E43" s="22" t="s">
        <v>21</v>
      </c>
    </row>
    <row r="45" spans="3:5" ht="12.75">
      <c r="C45" s="25" t="s">
        <v>27</v>
      </c>
      <c r="D45" s="39">
        <f>1.6667*D2</f>
        <v>50.001000000000005</v>
      </c>
      <c r="E45" s="22" t="s">
        <v>28</v>
      </c>
    </row>
    <row r="46" spans="3:5" ht="12.75">
      <c r="C46" s="25" t="s">
        <v>29</v>
      </c>
      <c r="D46" s="39">
        <f>1*D2</f>
        <v>30</v>
      </c>
      <c r="E46" s="22" t="s">
        <v>30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H37" sqref="H37"/>
    </sheetView>
  </sheetViews>
  <sheetFormatPr defaultColWidth="8.421875" defaultRowHeight="12.75"/>
  <cols>
    <col min="1" max="2" width="7.57421875" style="0" customWidth="1"/>
    <col min="3" max="3" width="9.421875" style="0" customWidth="1"/>
    <col min="4" max="4" width="16.57421875" style="0" customWidth="1"/>
    <col min="5" max="5" width="13.140625" style="0" customWidth="1"/>
    <col min="6" max="6" width="10.28125" style="0" customWidth="1"/>
    <col min="7" max="7" width="13.7109375" style="0" customWidth="1"/>
    <col min="8" max="8" width="10.57421875" style="0" customWidth="1"/>
    <col min="9" max="9" width="11.7109375" style="0" customWidth="1"/>
    <col min="10" max="10" width="13.28125" style="0" customWidth="1"/>
    <col min="11" max="11" width="8.421875" style="0" bestFit="1" customWidth="1"/>
  </cols>
  <sheetData>
    <row r="2" spans="3:8" ht="18" customHeight="1">
      <c r="C2" s="66" t="s">
        <v>53</v>
      </c>
      <c r="D2" s="9" t="s">
        <v>54</v>
      </c>
      <c r="E2" s="48"/>
      <c r="F2" s="7"/>
      <c r="G2" s="7"/>
      <c r="H2" s="8"/>
    </row>
    <row r="3" spans="2:6" ht="18">
      <c r="B3" s="46"/>
      <c r="D3" s="46"/>
      <c r="E3" s="47"/>
      <c r="F3" s="15"/>
    </row>
    <row r="4" spans="1:9" ht="15">
      <c r="A4" s="53" t="s">
        <v>31</v>
      </c>
      <c r="B4" s="54"/>
      <c r="C4" s="54"/>
      <c r="D4" s="55"/>
      <c r="E4" s="56" t="s">
        <v>32</v>
      </c>
      <c r="F4" s="57" t="s">
        <v>33</v>
      </c>
      <c r="G4" s="58" t="s">
        <v>34</v>
      </c>
      <c r="H4" s="57" t="s">
        <v>33</v>
      </c>
      <c r="I4" s="57" t="s">
        <v>35</v>
      </c>
    </row>
    <row r="5" spans="1:9" ht="15">
      <c r="A5" s="59"/>
      <c r="B5" s="60"/>
      <c r="C5" s="60"/>
      <c r="D5" s="61"/>
      <c r="E5" s="52" t="s">
        <v>36</v>
      </c>
      <c r="F5" s="62" t="s">
        <v>37</v>
      </c>
      <c r="G5" s="63" t="s">
        <v>38</v>
      </c>
      <c r="H5" s="64" t="s">
        <v>39</v>
      </c>
      <c r="I5" s="65"/>
    </row>
    <row r="6" spans="1:9" ht="15.75">
      <c r="A6" s="49" t="s">
        <v>63</v>
      </c>
      <c r="B6" s="50"/>
      <c r="C6" s="50"/>
      <c r="D6" s="51"/>
      <c r="E6" s="10">
        <f>IF(H6&gt;=8,Цены!D18,IF(H6&gt;=6,Цены!D17,IF(H6&gt;=4,Цены!D16,IF(H6&gt;=2,Цены!D15,IF(H6=0,0,Цены!D14)))))</f>
        <v>210</v>
      </c>
      <c r="F6" s="12"/>
      <c r="G6" s="11"/>
      <c r="H6" s="32">
        <v>5</v>
      </c>
      <c r="I6" s="75">
        <f aca="true" t="shared" si="0" ref="I6:I24">PRODUCT(E6:H6)</f>
        <v>1050</v>
      </c>
    </row>
    <row r="7" spans="1:9" ht="15.75">
      <c r="A7" s="1" t="s">
        <v>60</v>
      </c>
      <c r="B7" s="2"/>
      <c r="C7" s="2"/>
      <c r="D7" s="3"/>
      <c r="E7" s="10">
        <f>IF(H7&gt;=8,Цены!D26,IF(H7&gt;=6,Цены!D25,IF(H7&gt;=4,Цены!D24,IF(H7&gt;=2,Цены!D23,IF(H7=0,0,Цены!D22)))))</f>
        <v>0</v>
      </c>
      <c r="F7" s="12"/>
      <c r="G7" s="11"/>
      <c r="H7" s="32"/>
      <c r="I7" s="75">
        <f t="shared" si="0"/>
        <v>0</v>
      </c>
    </row>
    <row r="8" spans="1:9" ht="15.75">
      <c r="A8" s="49" t="s">
        <v>61</v>
      </c>
      <c r="B8" s="50"/>
      <c r="C8" s="50"/>
      <c r="D8" s="51"/>
      <c r="E8" s="6">
        <f>IF(F8=0,0,350)</f>
        <v>0</v>
      </c>
      <c r="F8" s="13"/>
      <c r="G8" s="11"/>
      <c r="H8" s="16"/>
      <c r="I8" s="75">
        <f t="shared" si="0"/>
        <v>0</v>
      </c>
    </row>
    <row r="9" spans="1:9" ht="15.75">
      <c r="A9" s="49" t="s">
        <v>55</v>
      </c>
      <c r="B9" s="50"/>
      <c r="C9" s="50"/>
      <c r="D9" s="51"/>
      <c r="E9" s="6">
        <f>IF(G9=0,0,3500)</f>
        <v>0</v>
      </c>
      <c r="F9" s="16"/>
      <c r="G9" s="14"/>
      <c r="H9" s="16"/>
      <c r="I9" s="75">
        <f t="shared" si="0"/>
        <v>0</v>
      </c>
    </row>
    <row r="10" spans="1:9" ht="15.75">
      <c r="A10" s="49" t="s">
        <v>56</v>
      </c>
      <c r="B10" s="50"/>
      <c r="C10" s="50"/>
      <c r="D10" s="51"/>
      <c r="E10" s="6">
        <f>IF(H10=0,0,8*G27)</f>
        <v>0</v>
      </c>
      <c r="F10" s="16"/>
      <c r="G10" s="11"/>
      <c r="H10" s="13"/>
      <c r="I10" s="75">
        <f t="shared" si="0"/>
        <v>0</v>
      </c>
    </row>
    <row r="11" spans="1:9" ht="15.75">
      <c r="A11" s="49" t="s">
        <v>57</v>
      </c>
      <c r="B11" s="50"/>
      <c r="C11" s="50"/>
      <c r="D11" s="51"/>
      <c r="E11" s="6">
        <f>IF(H11=0,0,3*G27)</f>
        <v>0</v>
      </c>
      <c r="F11" s="16"/>
      <c r="G11" s="11"/>
      <c r="H11" s="13"/>
      <c r="I11" s="75">
        <f t="shared" si="0"/>
        <v>0</v>
      </c>
    </row>
    <row r="12" spans="1:9" ht="15.75">
      <c r="A12" s="49" t="s">
        <v>58</v>
      </c>
      <c r="B12" s="50"/>
      <c r="C12" s="50"/>
      <c r="D12" s="51"/>
      <c r="E12" s="6">
        <f>IF(H12=0,0,1*G27)</f>
        <v>0</v>
      </c>
      <c r="F12" s="16"/>
      <c r="G12" s="11"/>
      <c r="H12" s="13"/>
      <c r="I12" s="75">
        <f t="shared" si="0"/>
        <v>0</v>
      </c>
    </row>
    <row r="13" spans="1:9" ht="15.75">
      <c r="A13" s="49" t="s">
        <v>40</v>
      </c>
      <c r="B13" s="50"/>
      <c r="C13" s="50"/>
      <c r="D13" s="51"/>
      <c r="E13" s="6">
        <f>IF(H13=0,0,3*G27)</f>
        <v>0</v>
      </c>
      <c r="F13" s="16"/>
      <c r="G13" s="11"/>
      <c r="H13" s="13"/>
      <c r="I13" s="75">
        <f t="shared" si="0"/>
        <v>0</v>
      </c>
    </row>
    <row r="14" spans="1:9" ht="15.75">
      <c r="A14" s="49" t="s">
        <v>41</v>
      </c>
      <c r="B14" s="50"/>
      <c r="C14" s="50"/>
      <c r="D14" s="51"/>
      <c r="E14" s="6">
        <f>IF(H14=0,0,4*G27)</f>
        <v>0</v>
      </c>
      <c r="F14" s="16"/>
      <c r="G14" s="11"/>
      <c r="H14" s="13"/>
      <c r="I14" s="75">
        <f t="shared" si="0"/>
        <v>0</v>
      </c>
    </row>
    <row r="15" spans="1:9" ht="15.75">
      <c r="A15" s="49" t="s">
        <v>62</v>
      </c>
      <c r="B15" s="50"/>
      <c r="C15" s="50"/>
      <c r="D15" s="51"/>
      <c r="E15" s="6">
        <f>IF(F15=0,0,7*G27)</f>
        <v>0</v>
      </c>
      <c r="F15" s="13"/>
      <c r="G15" s="11"/>
      <c r="H15" s="16"/>
      <c r="I15" s="75">
        <f t="shared" si="0"/>
        <v>0</v>
      </c>
    </row>
    <row r="16" spans="1:9" ht="15.75">
      <c r="A16" s="49" t="s">
        <v>42</v>
      </c>
      <c r="B16" s="50"/>
      <c r="C16" s="50"/>
      <c r="D16" s="51"/>
      <c r="E16" s="6">
        <f>IF(F16=0,0,0.05*G27)</f>
        <v>0</v>
      </c>
      <c r="F16" s="13"/>
      <c r="G16" s="11"/>
      <c r="H16" s="12"/>
      <c r="I16" s="75">
        <f t="shared" si="0"/>
        <v>0</v>
      </c>
    </row>
    <row r="17" spans="1:9" ht="15.75">
      <c r="A17" s="49" t="s">
        <v>43</v>
      </c>
      <c r="B17" s="50"/>
      <c r="C17" s="50"/>
      <c r="D17" s="51"/>
      <c r="E17" s="6">
        <f>IF(F17=0,0,1*G27)</f>
        <v>0</v>
      </c>
      <c r="F17" s="13"/>
      <c r="G17" s="11"/>
      <c r="H17" s="12"/>
      <c r="I17" s="75">
        <f t="shared" si="0"/>
        <v>0</v>
      </c>
    </row>
    <row r="18" spans="1:9" ht="15.75">
      <c r="A18" s="49" t="s">
        <v>44</v>
      </c>
      <c r="B18" s="50"/>
      <c r="C18" s="50"/>
      <c r="D18" s="51"/>
      <c r="E18" s="6">
        <f>IF(F18=0,0,0.06*G27)</f>
        <v>0</v>
      </c>
      <c r="F18" s="13"/>
      <c r="G18" s="11"/>
      <c r="H18" s="12"/>
      <c r="I18" s="75">
        <f t="shared" si="0"/>
        <v>0</v>
      </c>
    </row>
    <row r="19" spans="1:9" ht="15.75">
      <c r="A19" s="49" t="s">
        <v>45</v>
      </c>
      <c r="B19" s="50"/>
      <c r="C19" s="50"/>
      <c r="D19" s="51"/>
      <c r="E19" s="6">
        <f>IF(F19=0,0,5*G27)</f>
        <v>0</v>
      </c>
      <c r="F19" s="13"/>
      <c r="G19" s="11"/>
      <c r="H19" s="16"/>
      <c r="I19" s="75">
        <f t="shared" si="0"/>
        <v>0</v>
      </c>
    </row>
    <row r="20" spans="1:9" ht="15.75">
      <c r="A20" s="49" t="s">
        <v>46</v>
      </c>
      <c r="B20" s="50"/>
      <c r="C20" s="50"/>
      <c r="D20" s="51"/>
      <c r="E20" s="6">
        <f>IF(F20=0,0,0.65*G27)</f>
        <v>0</v>
      </c>
      <c r="F20" s="13"/>
      <c r="G20" s="11"/>
      <c r="H20" s="16"/>
      <c r="I20" s="75">
        <f t="shared" si="0"/>
        <v>0</v>
      </c>
    </row>
    <row r="21" spans="1:9" ht="15.75">
      <c r="A21" s="49" t="s">
        <v>47</v>
      </c>
      <c r="B21" s="50"/>
      <c r="C21" s="50"/>
      <c r="D21" s="51"/>
      <c r="E21" s="6">
        <f>IF(F21=0,0,22)</f>
        <v>0</v>
      </c>
      <c r="F21" s="13"/>
      <c r="G21" s="11"/>
      <c r="H21" s="12"/>
      <c r="I21" s="75">
        <f t="shared" si="0"/>
        <v>0</v>
      </c>
    </row>
    <row r="22" spans="1:9" ht="15.75">
      <c r="A22" s="49" t="s">
        <v>48</v>
      </c>
      <c r="B22" s="50"/>
      <c r="C22" s="50"/>
      <c r="D22" s="51"/>
      <c r="E22" s="6">
        <f>IF(F22=0,0,0.2*G27)</f>
        <v>0</v>
      </c>
      <c r="F22" s="13"/>
      <c r="G22" s="11"/>
      <c r="H22" s="12"/>
      <c r="I22" s="75">
        <f t="shared" si="0"/>
        <v>0</v>
      </c>
    </row>
    <row r="23" spans="1:9" ht="15.75">
      <c r="A23" s="49" t="s">
        <v>49</v>
      </c>
      <c r="B23" s="50"/>
      <c r="C23" s="50"/>
      <c r="D23" s="51"/>
      <c r="E23" s="6">
        <f>IF(F23=0,0,0.5*G27)</f>
        <v>0</v>
      </c>
      <c r="F23" s="13"/>
      <c r="G23" s="11"/>
      <c r="H23" s="12"/>
      <c r="I23" s="75">
        <f t="shared" si="0"/>
        <v>0</v>
      </c>
    </row>
    <row r="24" spans="1:9" ht="15.75">
      <c r="A24" s="49" t="s">
        <v>50</v>
      </c>
      <c r="B24" s="50"/>
      <c r="C24" s="50"/>
      <c r="D24" s="51"/>
      <c r="E24" s="6">
        <f>IF(F24=0,0,0.6*G27)</f>
        <v>0</v>
      </c>
      <c r="F24" s="13"/>
      <c r="G24" s="11"/>
      <c r="H24" s="12"/>
      <c r="I24" s="75">
        <f t="shared" si="0"/>
        <v>0</v>
      </c>
    </row>
    <row r="25" spans="1:9" ht="15.75">
      <c r="A25" s="49" t="s">
        <v>59</v>
      </c>
      <c r="B25" s="50"/>
      <c r="C25" s="50"/>
      <c r="D25" s="50"/>
      <c r="E25" s="6">
        <f>IF(F25=0,0,200)</f>
        <v>0</v>
      </c>
      <c r="F25" s="13"/>
      <c r="G25" s="11"/>
      <c r="H25" s="12"/>
      <c r="I25" s="75">
        <f>PRODUCT(E25:H25)</f>
        <v>0</v>
      </c>
    </row>
    <row r="26" spans="1:8" ht="15.75">
      <c r="A26" s="45"/>
      <c r="D26" s="71" t="s">
        <v>51</v>
      </c>
      <c r="E26" s="72"/>
      <c r="F26" s="76">
        <f>SUM(I6:I25)</f>
        <v>1050</v>
      </c>
      <c r="G26" s="5" t="s">
        <v>52</v>
      </c>
      <c r="H26" s="4"/>
    </row>
    <row r="27" spans="1:10" ht="15.75">
      <c r="A27" s="45"/>
      <c r="D27" s="4"/>
      <c r="E27" s="4"/>
      <c r="F27" s="73"/>
      <c r="G27" s="74">
        <v>30</v>
      </c>
      <c r="H27" s="4"/>
      <c r="I27" s="4"/>
      <c r="J27" s="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kletka</cp:lastModifiedBy>
  <cp:lastPrinted>2003-05-09T08:07:49Z</cp:lastPrinted>
  <dcterms:created xsi:type="dcterms:W3CDTF">2003-05-09T08:07:19Z</dcterms:created>
  <dcterms:modified xsi:type="dcterms:W3CDTF">2016-10-01T21:36:18Z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593400215</vt:i4>
  </property>
  <property fmtid="{D5CDD505-2E9C-101B-9397-08002B2CF9AE}" pid="3" name="_EmailSubject">
    <vt:lpwstr/>
  </property>
  <property fmtid="{D5CDD505-2E9C-101B-9397-08002B2CF9AE}" pid="4" name="_AuthorEmail">
    <vt:lpwstr>viktor@spn-center.ru</vt:lpwstr>
  </property>
  <property fmtid="{D5CDD505-2E9C-101B-9397-08002B2CF9AE}" pid="5" name="_AuthorEmailDisplayName">
    <vt:lpwstr>BVA</vt:lpwstr>
  </property>
  <property fmtid="{D5CDD505-2E9C-101B-9397-08002B2CF9AE}" pid="6" name="_ReviewingToolsShownOnce">
    <vt:lpwstr/>
  </property>
</Properties>
</file>